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1"/>
  </bookViews>
  <sheets>
    <sheet name="Северный округ" sheetId="1" r:id="rId1"/>
    <sheet name="Соломбала" sheetId="2" r:id="rId2"/>
  </sheets>
  <externalReferences>
    <externalReference r:id="rId5"/>
    <externalReference r:id="rId6"/>
  </externalReferences>
  <definedNames>
    <definedName name="Excel_BuiltIn_Print_Area_3" localSheetId="1">#REF!</definedName>
    <definedName name="Excel_BuiltIn_Print_Area_3">"$#ССЫЛ!.$A$1:$AJ$35"</definedName>
    <definedName name="_xlnm.Print_Area" localSheetId="0">'Северный округ'!$A$1:$K$34</definedName>
    <definedName name="_xlnm.Print_Area" localSheetId="1">'Соломбала'!$A$1:$K$47</definedName>
  </definedNames>
  <calcPr fullCalcOnLoad="1"/>
</workbook>
</file>

<file path=xl/sharedStrings.xml><?xml version="1.0" encoding="utf-8"?>
<sst xmlns="http://schemas.openxmlformats.org/spreadsheetml/2006/main" count="124" uniqueCount="76">
  <si>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</si>
  <si>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</si>
  <si>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</si>
  <si>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</si>
  <si>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</si>
  <si>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</si>
  <si>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</si>
  <si>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</si>
  <si>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</si>
  <si>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</si>
  <si>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</si>
  <si>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</si>
  <si>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</si>
  <si>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</si>
  <si>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</si>
  <si>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</si>
  <si>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</si>
  <si>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</si>
  <si>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</si>
  <si>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</si>
  <si>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</si>
  <si>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</si>
  <si>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</si>
  <si>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</si>
  <si>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</si>
  <si>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</si>
  <si>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</si>
  <si>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</si>
  <si>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</si>
  <si>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</si>
  <si>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</si>
  <si>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</si>
  <si>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</si>
  <si>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</si>
  <si>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</si>
  <si>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 xml:space="preserve"> Стоимость работ (размер платы) в руб. по многоквартирным домам</t>
  </si>
  <si>
    <t>Стоимость на 1 кв. м. жилой площади (руб./мес.)  (размер платы в месяц на 1 кв. м.)с газоснабжением/без газоснабжения</t>
  </si>
  <si>
    <t>Лот № 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</si>
  <si>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</si>
  <si>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</si>
  <si>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</si>
  <si>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</si>
  <si>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Соломбальский территориальный округ</t>
  </si>
  <si>
    <t>Михайловой 19</t>
  </si>
  <si>
    <t>Полярная, 15 к.1</t>
  </si>
  <si>
    <t>Стоимость работ (размер платы) в руб. по многоквартирным домам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</si>
  <si>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</si>
  <si>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</si>
  <si>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</si>
  <si>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</si>
  <si>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</si>
  <si>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</si>
  <si>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</si>
  <si>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</si>
  <si>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</si>
  <si>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</si>
  <si>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</si>
  <si>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</si>
  <si>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Приложение № 2</t>
  </si>
  <si>
    <t>пр. Никольский, 150</t>
  </si>
  <si>
    <t>Жилой район Соломбальский территориальный округ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</si>
  <si>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</si>
  <si>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</si>
  <si>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</si>
  <si>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</si>
  <si>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</si>
  <si>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</si>
  <si>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</si>
  <si>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</si>
  <si>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</si>
  <si>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</si>
  <si>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</si>
  <si>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</si>
  <si>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</si>
  <si>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о проведении открытого конкурса</t>
  </si>
  <si>
    <t xml:space="preserve">к Извещению и документации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</si>
</sst>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b/>
      <sz val="9"/>
      <color indexed="1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b/>
      <sz val="9"/>
      <color rgb="FFFF0000"/>
      <name val="Times New Roman"/>
      <family val="1"/>
    </font>
    <font>
      <sz val="8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/>
    </xf>
    <xf numFmtId="0" fontId="48" fillId="0" borderId="10" xfId="3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6;&#1090;%203%20%20&#1043;%20&#1055;&#1077;&#1088;&#1077;&#1095;&#1077;&#1085;&#1100;%20&#1076;&#1086;&#1087;&#1086;&#1083;&#1085;.&#1088;&#1072;&#1073;&#1086;&#1090;%20&#1087;&#1086;%20&#1089;&#1086;&#1076;&#1077;&#1088;&#1078;&#1072;&#108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1 (2)"/>
      <sheetName val="Лист1"/>
      <sheetName val="стр1"/>
    </sheetNames>
    <sheetDataSet>
      <sheetData sheetId="1">
        <row r="67">
          <cell r="G67">
            <v>216224.12365639998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6"/>
  <sheetViews>
    <sheetView view="pageBreakPreview" zoomScale="110" zoomScaleSheetLayoutView="110" zoomScalePageLayoutView="0" workbookViewId="0" topLeftCell="A1">
      <pane xSplit="6" ySplit="9" topLeftCell="G25" activePane="bottomRight" state="frozen"/>
      <selection pane="topLeft" activeCell="A1" sqref="A1"/>
      <selection pane="topRight" activeCell="BW1" sqref="BW1"/>
      <selection pane="bottomLeft" activeCell="A31" sqref="A31"/>
      <selection pane="bottomRight" activeCell="K28" sqref="K28"/>
    </sheetView>
  </sheetViews>
  <sheetFormatPr defaultColWidth="9.00390625" defaultRowHeight="12.75"/>
  <cols>
    <col min="1" max="5" width="9.125" style="1" customWidth="1"/>
    <col min="6" max="6" width="38.375" style="1" customWidth="1"/>
    <col min="7" max="7" width="20.75390625" style="1" customWidth="1"/>
    <col min="8" max="8" width="5.375" style="1" customWidth="1"/>
    <col min="9" max="9" width="5.75390625" style="1" customWidth="1"/>
    <col min="10" max="10" width="9.75390625" style="1" customWidth="1"/>
    <col min="11" max="11" width="8.75390625" style="1" customWidth="1"/>
    <col min="12" max="22" width="9.125" style="1" customWidth="1"/>
    <col min="23" max="23" width="2.125" style="1" customWidth="1"/>
    <col min="24" max="35" width="9.125" style="1" hidden="1" customWidth="1"/>
    <col min="36" max="36" width="3.00390625" style="1" hidden="1" customWidth="1"/>
    <col min="37" max="44" width="9.125" style="1" hidden="1" customWidth="1"/>
    <col min="45" max="103" width="9.125" style="1" customWidth="1"/>
  </cols>
  <sheetData>
    <row r="1" spans="1:7" ht="14.25">
      <c r="A1" s="64" t="s">
        <v>38</v>
      </c>
      <c r="B1" s="64"/>
      <c r="C1" s="64"/>
      <c r="D1" s="64"/>
      <c r="E1" s="64"/>
      <c r="F1" s="64"/>
      <c r="G1" s="64"/>
    </row>
    <row r="2" spans="1:7" ht="14.25">
      <c r="A2" s="64" t="s">
        <v>39</v>
      </c>
      <c r="B2" s="64"/>
      <c r="C2" s="64"/>
      <c r="D2" s="64"/>
      <c r="E2" s="64"/>
      <c r="F2" s="64"/>
      <c r="G2" s="64"/>
    </row>
    <row r="3" spans="1:7" ht="14.25">
      <c r="A3" s="64" t="s">
        <v>40</v>
      </c>
      <c r="B3" s="64"/>
      <c r="C3" s="64"/>
      <c r="D3" s="64"/>
      <c r="E3" s="64"/>
      <c r="F3" s="64"/>
      <c r="G3" s="64"/>
    </row>
    <row r="4" spans="1:7" ht="14.25">
      <c r="A4" s="64" t="s">
        <v>41</v>
      </c>
      <c r="B4" s="64"/>
      <c r="C4" s="64"/>
      <c r="D4" s="64"/>
      <c r="E4" s="64"/>
      <c r="F4" s="64"/>
      <c r="G4" s="64"/>
    </row>
    <row r="6" spans="1:2" ht="12.75">
      <c r="A6" s="2" t="s">
        <v>37</v>
      </c>
      <c r="B6" s="2" t="s">
        <v>42</v>
      </c>
    </row>
    <row r="7" spans="1:10" ht="14.25">
      <c r="A7" s="67" t="s">
        <v>0</v>
      </c>
      <c r="B7" s="67"/>
      <c r="C7" s="67"/>
      <c r="D7" s="67"/>
      <c r="E7" s="67"/>
      <c r="F7" s="67"/>
      <c r="G7" s="67" t="s">
        <v>35</v>
      </c>
      <c r="H7" s="67"/>
      <c r="I7" s="67"/>
      <c r="J7" s="67"/>
    </row>
    <row r="8" spans="1:10" ht="35.25" customHeight="1">
      <c r="A8" s="67"/>
      <c r="B8" s="67"/>
      <c r="C8" s="67"/>
      <c r="D8" s="67"/>
      <c r="E8" s="67"/>
      <c r="F8" s="67"/>
      <c r="G8" s="68" t="s">
        <v>1</v>
      </c>
      <c r="H8" s="69"/>
      <c r="I8" s="69"/>
      <c r="J8" s="69"/>
    </row>
    <row r="9" spans="1:183" s="5" customFormat="1" ht="22.5">
      <c r="A9" s="67"/>
      <c r="B9" s="67"/>
      <c r="C9" s="67"/>
      <c r="D9" s="67"/>
      <c r="E9" s="67"/>
      <c r="F9" s="67"/>
      <c r="G9" s="3" t="s">
        <v>2</v>
      </c>
      <c r="H9" s="4" t="s">
        <v>3</v>
      </c>
      <c r="I9" s="4" t="s">
        <v>4</v>
      </c>
      <c r="J9" s="26" t="s">
        <v>43</v>
      </c>
      <c r="K9" s="27" t="s">
        <v>44</v>
      </c>
      <c r="CZ9" s="6"/>
      <c r="DA9" s="6"/>
      <c r="DB9" s="6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0" customFormat="1" ht="12.75">
      <c r="A10" s="65" t="s">
        <v>5</v>
      </c>
      <c r="B10" s="65"/>
      <c r="C10" s="65"/>
      <c r="D10" s="65"/>
      <c r="E10" s="65"/>
      <c r="F10" s="65"/>
      <c r="G10" s="8"/>
      <c r="H10" s="9">
        <f>SUM(H11:H14)</f>
        <v>0</v>
      </c>
      <c r="I10" s="9">
        <f>SUM(I11:I14)</f>
        <v>0</v>
      </c>
      <c r="J10" s="29">
        <f>SUM(J11:J14)</f>
        <v>0</v>
      </c>
      <c r="K10" s="28">
        <v>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s="10" customFormat="1" ht="12.75">
      <c r="A11" s="66" t="s">
        <v>6</v>
      </c>
      <c r="B11" s="66"/>
      <c r="C11" s="66"/>
      <c r="D11" s="66"/>
      <c r="E11" s="66"/>
      <c r="F11" s="66"/>
      <c r="G11" s="12" t="s">
        <v>7</v>
      </c>
      <c r="H11" s="13">
        <v>0</v>
      </c>
      <c r="I11" s="13">
        <v>0</v>
      </c>
      <c r="J11" s="31">
        <f>$H$33*$H$11/100*12*J32</f>
        <v>0</v>
      </c>
      <c r="K11" s="28">
        <v>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1:183" s="10" customFormat="1" ht="12.75">
      <c r="A12" s="66" t="s">
        <v>8</v>
      </c>
      <c r="B12" s="66"/>
      <c r="C12" s="66"/>
      <c r="D12" s="66"/>
      <c r="E12" s="66"/>
      <c r="F12" s="66"/>
      <c r="G12" s="12" t="s">
        <v>7</v>
      </c>
      <c r="H12" s="13">
        <v>0</v>
      </c>
      <c r="I12" s="13">
        <v>0</v>
      </c>
      <c r="J12" s="31">
        <v>0</v>
      </c>
      <c r="K12" s="28">
        <v>0</v>
      </c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1:183" s="10" customFormat="1" ht="12.75">
      <c r="A13" s="66" t="s">
        <v>9</v>
      </c>
      <c r="B13" s="66"/>
      <c r="C13" s="66"/>
      <c r="D13" s="66"/>
      <c r="E13" s="66"/>
      <c r="F13" s="66"/>
      <c r="G13" s="12" t="s">
        <v>7</v>
      </c>
      <c r="H13" s="13">
        <v>0</v>
      </c>
      <c r="I13" s="13">
        <v>0</v>
      </c>
      <c r="J13" s="31">
        <v>0</v>
      </c>
      <c r="K13" s="28">
        <v>0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183" s="10" customFormat="1" ht="12.75">
      <c r="A14" s="66" t="s">
        <v>10</v>
      </c>
      <c r="B14" s="66"/>
      <c r="C14" s="66"/>
      <c r="D14" s="66"/>
      <c r="E14" s="66"/>
      <c r="F14" s="66"/>
      <c r="G14" s="12" t="s">
        <v>11</v>
      </c>
      <c r="H14" s="13">
        <v>0</v>
      </c>
      <c r="I14" s="13">
        <v>0</v>
      </c>
      <c r="J14" s="31">
        <v>0</v>
      </c>
      <c r="K14" s="28">
        <v>0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1:183" s="10" customFormat="1" ht="12.75">
      <c r="A15" s="70" t="s">
        <v>12</v>
      </c>
      <c r="B15" s="70"/>
      <c r="C15" s="70"/>
      <c r="D15" s="70"/>
      <c r="E15" s="70"/>
      <c r="F15" s="70"/>
      <c r="G15" s="14"/>
      <c r="H15" s="9">
        <f>SUM(H16:H21)</f>
        <v>51.4129405077681</v>
      </c>
      <c r="I15" s="9">
        <f>SUM(I16:I21)</f>
        <v>7.3138519117241385</v>
      </c>
      <c r="J15" s="29">
        <f>SUM(J16:J21)</f>
        <v>49034.988756963314</v>
      </c>
      <c r="K15" s="34">
        <v>63314.6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1:183" s="10" customFormat="1" ht="12.75">
      <c r="A16" s="66" t="s">
        <v>13</v>
      </c>
      <c r="B16" s="66"/>
      <c r="C16" s="66"/>
      <c r="D16" s="66"/>
      <c r="E16" s="66"/>
      <c r="F16" s="66"/>
      <c r="G16" s="12" t="s">
        <v>7</v>
      </c>
      <c r="H16" s="15">
        <v>0.7598226127320951</v>
      </c>
      <c r="I16" s="15">
        <f aca="true" t="shared" si="0" ref="I16:I21">J16/$J$32/12</f>
        <v>0.10809010365517231</v>
      </c>
      <c r="J16" s="31">
        <f>$H$33*$H$16/100*12*J32</f>
        <v>724.6792909457373</v>
      </c>
      <c r="K16" s="28">
        <v>935.7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</row>
    <row r="17" spans="1:183" s="10" customFormat="1" ht="12.75">
      <c r="A17" s="66" t="s">
        <v>14</v>
      </c>
      <c r="B17" s="66"/>
      <c r="C17" s="66"/>
      <c r="D17" s="66"/>
      <c r="E17" s="66"/>
      <c r="F17" s="66"/>
      <c r="G17" s="12" t="s">
        <v>7</v>
      </c>
      <c r="H17" s="15">
        <v>6.63867871352785</v>
      </c>
      <c r="I17" s="15">
        <f t="shared" si="0"/>
        <v>0.9443986770786204</v>
      </c>
      <c r="J17" s="31">
        <f>$H$33*$H$17/100*12*J32</f>
        <v>6331.626490605903</v>
      </c>
      <c r="K17" s="28">
        <v>8175.5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</row>
    <row r="18" spans="1:183" s="10" customFormat="1" ht="12.75">
      <c r="A18" s="66" t="s">
        <v>15</v>
      </c>
      <c r="B18" s="66"/>
      <c r="C18" s="66"/>
      <c r="D18" s="66"/>
      <c r="E18" s="66"/>
      <c r="F18" s="66"/>
      <c r="G18" s="12" t="s">
        <v>7</v>
      </c>
      <c r="H18" s="15">
        <v>23.528449933687</v>
      </c>
      <c r="I18" s="15">
        <f t="shared" si="0"/>
        <v>3.3470872668993095</v>
      </c>
      <c r="J18" s="31">
        <f>$H$33*$H$18/100*12*J32</f>
        <v>22440.211872199732</v>
      </c>
      <c r="K18" s="28">
        <v>28975.1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</row>
    <row r="19" spans="1:183" s="10" customFormat="1" ht="12.75">
      <c r="A19" s="66" t="s">
        <v>16</v>
      </c>
      <c r="B19" s="66"/>
      <c r="C19" s="66"/>
      <c r="D19" s="66"/>
      <c r="E19" s="66"/>
      <c r="F19" s="66"/>
      <c r="G19" s="12" t="s">
        <v>7</v>
      </c>
      <c r="H19" s="15">
        <v>0.408133289124668</v>
      </c>
      <c r="I19" s="15">
        <f t="shared" si="0"/>
        <v>0.05805982710620682</v>
      </c>
      <c r="J19" s="31">
        <f>$H$33*$H$19/100*12*J32</f>
        <v>389.25630485085304</v>
      </c>
      <c r="K19" s="28">
        <v>502.6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</row>
    <row r="20" spans="1:183" s="10" customFormat="1" ht="45.75" customHeight="1">
      <c r="A20" s="66" t="s">
        <v>17</v>
      </c>
      <c r="B20" s="66"/>
      <c r="C20" s="66"/>
      <c r="D20" s="66"/>
      <c r="E20" s="66"/>
      <c r="F20" s="66"/>
      <c r="G20" s="16" t="s">
        <v>18</v>
      </c>
      <c r="H20" s="15">
        <v>12.083350464191</v>
      </c>
      <c r="I20" s="15">
        <f t="shared" si="0"/>
        <v>1.7189414769848301</v>
      </c>
      <c r="J20" s="31">
        <f>$H$33*$H$20/100*12*J32</f>
        <v>11524.471238297096</v>
      </c>
      <c r="K20" s="28">
        <v>14880.5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</row>
    <row r="21" spans="1:183" s="10" customFormat="1" ht="12.75">
      <c r="A21" s="66" t="s">
        <v>19</v>
      </c>
      <c r="B21" s="66"/>
      <c r="C21" s="66"/>
      <c r="D21" s="66"/>
      <c r="E21" s="66"/>
      <c r="F21" s="66"/>
      <c r="G21" s="12" t="s">
        <v>7</v>
      </c>
      <c r="H21" s="15">
        <v>7.99450549450549</v>
      </c>
      <c r="I21" s="15">
        <f t="shared" si="0"/>
        <v>1.1372745599999992</v>
      </c>
      <c r="J21" s="31">
        <f>$H$33*$H$21/100*12*J32</f>
        <v>7624.743560063996</v>
      </c>
      <c r="K21" s="28">
        <v>9845.2</v>
      </c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10" customFormat="1" ht="13.5" customHeight="1">
      <c r="A22" s="70" t="s">
        <v>20</v>
      </c>
      <c r="B22" s="70"/>
      <c r="C22" s="70"/>
      <c r="D22" s="70"/>
      <c r="E22" s="70"/>
      <c r="F22" s="70"/>
      <c r="G22" s="14"/>
      <c r="H22" s="17">
        <f>SUM(H23:H26)</f>
        <v>33.76989389920428</v>
      </c>
      <c r="I22" s="17">
        <f>SUM(I23:I26)</f>
        <v>4.804004606896555</v>
      </c>
      <c r="J22" s="29">
        <f>SUM(J23:J26)</f>
        <v>32207.96848647727</v>
      </c>
      <c r="K22" s="34">
        <v>41587.3</v>
      </c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1:183" s="10" customFormat="1" ht="12.75">
      <c r="A23" s="66" t="s">
        <v>21</v>
      </c>
      <c r="B23" s="66"/>
      <c r="C23" s="66"/>
      <c r="D23" s="66"/>
      <c r="E23" s="66"/>
      <c r="F23" s="66"/>
      <c r="G23" s="12" t="s">
        <v>22</v>
      </c>
      <c r="H23" s="13">
        <v>0.34459075407351303</v>
      </c>
      <c r="I23" s="15">
        <f>J23/$J$32/12</f>
        <v>0.04902045517241383</v>
      </c>
      <c r="J23" s="31">
        <f>$H$33*$H$23/100*12*J32</f>
        <v>328.6527396579313</v>
      </c>
      <c r="K23" s="28">
        <v>424.4</v>
      </c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1:183" s="10" customFormat="1" ht="34.5" customHeight="1">
      <c r="A24" s="71" t="s">
        <v>23</v>
      </c>
      <c r="B24" s="71"/>
      <c r="C24" s="71"/>
      <c r="D24" s="71"/>
      <c r="E24" s="71"/>
      <c r="F24" s="71"/>
      <c r="G24" s="12" t="s">
        <v>22</v>
      </c>
      <c r="H24" s="13">
        <v>7.58099658961728</v>
      </c>
      <c r="I24" s="15">
        <f>J24/$J$32/12</f>
        <v>1.0784500137931035</v>
      </c>
      <c r="J24" s="31">
        <f>$H$33*$H$24/100*12*J32</f>
        <v>7230.360272474483</v>
      </c>
      <c r="K24" s="28">
        <v>9335.9</v>
      </c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183" s="10" customFormat="1" ht="35.25" customHeight="1">
      <c r="A25" s="71" t="s">
        <v>24</v>
      </c>
      <c r="B25" s="71"/>
      <c r="C25" s="71"/>
      <c r="D25" s="71"/>
      <c r="E25" s="71"/>
      <c r="F25" s="71"/>
      <c r="G25" s="16" t="s">
        <v>25</v>
      </c>
      <c r="H25" s="18">
        <v>2.06754452444108</v>
      </c>
      <c r="I25" s="15">
        <f>J25/$J$32/12</f>
        <v>0.2941227310344833</v>
      </c>
      <c r="J25" s="31">
        <f>$H$33*$H$25/100*12*J32</f>
        <v>1971.9164379475899</v>
      </c>
      <c r="K25" s="28">
        <v>2546.2</v>
      </c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s="10" customFormat="1" ht="57.75" customHeight="1">
      <c r="A26" s="71" t="s">
        <v>26</v>
      </c>
      <c r="B26" s="71"/>
      <c r="C26" s="71"/>
      <c r="D26" s="71"/>
      <c r="E26" s="71"/>
      <c r="F26" s="71"/>
      <c r="G26" s="12" t="s">
        <v>22</v>
      </c>
      <c r="H26" s="13">
        <v>23.7767620310724</v>
      </c>
      <c r="I26" s="15">
        <f>J26/$J$32/12</f>
        <v>3.382411406896555</v>
      </c>
      <c r="J26" s="31">
        <f>$H$33*$H$26/100*12*J32</f>
        <v>22677.039036397266</v>
      </c>
      <c r="K26" s="28">
        <v>29280.9</v>
      </c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</row>
    <row r="27" spans="1:183" s="10" customFormat="1" ht="12.75">
      <c r="A27" s="65" t="s">
        <v>27</v>
      </c>
      <c r="B27" s="65"/>
      <c r="C27" s="65"/>
      <c r="D27" s="65"/>
      <c r="E27" s="65"/>
      <c r="F27" s="65"/>
      <c r="G27" s="14"/>
      <c r="H27" s="17">
        <f>SUM(H28:H30)</f>
        <v>14.817165593027617</v>
      </c>
      <c r="I27" s="17">
        <f>SUM(I28:I30)</f>
        <v>2.4078458813793038</v>
      </c>
      <c r="J27" s="29">
        <f>SUM(J28:J30)</f>
        <v>16143.161927119405</v>
      </c>
      <c r="K27" s="29">
        <f>SUM(K28:K30)</f>
        <v>20844.2</v>
      </c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1:183" s="10" customFormat="1" ht="104.25" customHeight="1">
      <c r="A28" s="71" t="s">
        <v>28</v>
      </c>
      <c r="B28" s="71"/>
      <c r="C28" s="71"/>
      <c r="D28" s="71"/>
      <c r="E28" s="71"/>
      <c r="F28" s="71"/>
      <c r="G28" s="16" t="s">
        <v>29</v>
      </c>
      <c r="H28" s="18">
        <v>11.7539787798408</v>
      </c>
      <c r="I28" s="15">
        <f>J28/$J$32/12</f>
        <v>1.672086041379303</v>
      </c>
      <c r="J28" s="31">
        <f>$H$33*$H$28/100*12*J32</f>
        <v>11210.3336558234</v>
      </c>
      <c r="K28" s="28">
        <v>14474.9</v>
      </c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</row>
    <row r="29" spans="1:183" s="10" customFormat="1" ht="72" customHeight="1">
      <c r="A29" s="66" t="s">
        <v>30</v>
      </c>
      <c r="B29" s="66"/>
      <c r="C29" s="66"/>
      <c r="D29" s="66"/>
      <c r="E29" s="66"/>
      <c r="F29" s="66"/>
      <c r="G29" s="16" t="s">
        <v>31</v>
      </c>
      <c r="H29" s="18">
        <v>2.22527472527473</v>
      </c>
      <c r="I29" s="15">
        <f>J29/$J$32/12</f>
        <v>0.6165609600000007</v>
      </c>
      <c r="J29" s="31">
        <f>$H$33*$H$29/100*12*J32+J32*0.3*12</f>
        <v>4133.671300224005</v>
      </c>
      <c r="K29" s="28">
        <v>5337.4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</row>
    <row r="30" spans="1:183" s="10" customFormat="1" ht="12.75">
      <c r="A30" s="66" t="s">
        <v>32</v>
      </c>
      <c r="B30" s="66"/>
      <c r="C30" s="66"/>
      <c r="D30" s="66"/>
      <c r="E30" s="66"/>
      <c r="F30" s="66"/>
      <c r="G30" s="12" t="s">
        <v>22</v>
      </c>
      <c r="H30" s="13">
        <v>0.837912087912088</v>
      </c>
      <c r="I30" s="15">
        <f>J30/$J$32/12</f>
        <v>0.11919888000000001</v>
      </c>
      <c r="J30" s="31">
        <f>$H$33*$H$30/100*12*J32</f>
        <v>799.1569710720001</v>
      </c>
      <c r="K30" s="28">
        <v>1031.9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</row>
    <row r="31" spans="1:183" s="10" customFormat="1" ht="12.75">
      <c r="A31" s="73" t="s">
        <v>33</v>
      </c>
      <c r="B31" s="73"/>
      <c r="C31" s="73"/>
      <c r="D31" s="73"/>
      <c r="E31" s="73"/>
      <c r="F31" s="73"/>
      <c r="G31" s="19"/>
      <c r="H31" s="20">
        <f>H27+H22+H15+H10</f>
        <v>100</v>
      </c>
      <c r="I31" s="17"/>
      <c r="J31" s="29">
        <f>J27+J22+J15+J10</f>
        <v>97386.11917055999</v>
      </c>
      <c r="K31" s="35">
        <v>125746.1</v>
      </c>
      <c r="L31" s="25">
        <f>M31*0.05</f>
        <v>929.7175798773335</v>
      </c>
      <c r="M31" s="25">
        <f>(K31+J31)/12</f>
        <v>18594.35159754667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</row>
    <row r="32" spans="1:11" s="22" customFormat="1" ht="12.75">
      <c r="A32" s="74" t="s">
        <v>34</v>
      </c>
      <c r="B32" s="74"/>
      <c r="C32" s="74"/>
      <c r="D32" s="74"/>
      <c r="E32" s="74"/>
      <c r="F32" s="74"/>
      <c r="G32" s="21"/>
      <c r="H32" s="21"/>
      <c r="I32" s="21"/>
      <c r="J32" s="32">
        <v>558.7</v>
      </c>
      <c r="K32" s="30">
        <v>721.4</v>
      </c>
    </row>
    <row r="33" spans="1:183" s="23" customFormat="1" ht="30.75" customHeight="1">
      <c r="A33" s="72" t="s">
        <v>36</v>
      </c>
      <c r="B33" s="72"/>
      <c r="C33" s="72"/>
      <c r="D33" s="72"/>
      <c r="E33" s="72"/>
      <c r="F33" s="72"/>
      <c r="G33" s="7"/>
      <c r="H33" s="7">
        <f>7.28*1.416*1.2*1.15</f>
        <v>14.225702399999998</v>
      </c>
      <c r="I33" s="7">
        <f>I15+I22+I27</f>
        <v>14.525702399999998</v>
      </c>
      <c r="J33" s="33">
        <f>J31/12/J32</f>
        <v>14.525702399999997</v>
      </c>
      <c r="K33" s="36">
        <v>14.53</v>
      </c>
      <c r="CZ33" s="24"/>
      <c r="DA33" s="24"/>
      <c r="DB33" s="24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</row>
    <row r="34" spans="10:183" s="10" customFormat="1" ht="12.75">
      <c r="J34" s="25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</row>
    <row r="35" spans="10:183" s="10" customFormat="1" ht="12.75" hidden="1">
      <c r="J35" s="25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</row>
    <row r="36" spans="10:183" s="10" customFormat="1" ht="12.75">
      <c r="J36" s="25">
        <f>J32*J33*12</f>
        <v>97386.11917055999</v>
      </c>
      <c r="K36" s="25">
        <f>K32*K33*12</f>
        <v>125783.30399999999</v>
      </c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</row>
    <row r="37" spans="10:183" s="10" customFormat="1" ht="12.75">
      <c r="J37" s="25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</row>
    <row r="38" spans="10:183" s="10" customFormat="1" ht="12.75">
      <c r="J38" s="25">
        <f>J36+K36</f>
        <v>223169.42317055998</v>
      </c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</row>
    <row r="39" spans="10:183" s="10" customFormat="1" ht="12.75">
      <c r="J39" s="25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</row>
    <row r="40" spans="10:183" s="10" customFormat="1" ht="12.75">
      <c r="J40" s="25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</row>
    <row r="41" spans="10:183" s="10" customFormat="1" ht="12.75">
      <c r="J41" s="25">
        <f>J38+'[1]Лист1'!$G$67</f>
        <v>439393.54682695994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</row>
    <row r="42" ht="12.75">
      <c r="J42" s="25"/>
    </row>
    <row r="43" ht="12.75">
      <c r="J43" s="25"/>
    </row>
    <row r="44" ht="12.75">
      <c r="J44" s="25"/>
    </row>
    <row r="45" ht="12.75">
      <c r="J45" s="25"/>
    </row>
    <row r="46" ht="12.75">
      <c r="J46" s="25"/>
    </row>
  </sheetData>
  <sheetProtection/>
  <mergeCells count="31">
    <mergeCell ref="A27:F27"/>
    <mergeCell ref="A28:F28"/>
    <mergeCell ref="A33:F33"/>
    <mergeCell ref="A29:F29"/>
    <mergeCell ref="A30:F30"/>
    <mergeCell ref="A31:F31"/>
    <mergeCell ref="A32:F32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A12:F12"/>
    <mergeCell ref="A7:F9"/>
    <mergeCell ref="G7:J7"/>
    <mergeCell ref="G8:J8"/>
    <mergeCell ref="A13:F13"/>
    <mergeCell ref="A14:F14"/>
    <mergeCell ref="A1:G1"/>
    <mergeCell ref="A2:G2"/>
    <mergeCell ref="A3:G3"/>
    <mergeCell ref="A4:G4"/>
    <mergeCell ref="A10:F10"/>
    <mergeCell ref="A11:F11"/>
  </mergeCells>
  <printOptions/>
  <pageMargins left="0.44930555555555557" right="0.12847222222222224" top="0.2555555555555556" bottom="0.39375" header="0.5118055555555556" footer="0.5118055555555556"/>
  <pageSetup fitToWidth="4" fitToHeight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pane xSplit="6" ySplit="9" topLeftCell="G2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H16" sqref="H16:H39"/>
    </sheetView>
  </sheetViews>
  <sheetFormatPr defaultColWidth="9.00390625" defaultRowHeight="12.75"/>
  <cols>
    <col min="1" max="5" width="9.125" style="37" customWidth="1"/>
    <col min="6" max="6" width="19.125" style="37" customWidth="1"/>
    <col min="7" max="7" width="25.875" style="37" customWidth="1"/>
    <col min="8" max="8" width="0.12890625" style="37" customWidth="1"/>
    <col min="9" max="9" width="12.625" style="37" customWidth="1"/>
    <col min="10" max="10" width="16.00390625" style="42" customWidth="1"/>
    <col min="11" max="11" width="28.625" style="37" customWidth="1"/>
    <col min="12" max="76" width="9.125" style="37" customWidth="1"/>
  </cols>
  <sheetData>
    <row r="1" spans="1:12" ht="16.5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91" t="s">
        <v>58</v>
      </c>
      <c r="K1" s="91"/>
      <c r="L1" s="91"/>
    </row>
    <row r="2" spans="1:12" ht="16.5" customHeight="1">
      <c r="A2" s="85" t="s">
        <v>39</v>
      </c>
      <c r="B2" s="85"/>
      <c r="C2" s="85"/>
      <c r="D2" s="85"/>
      <c r="E2" s="85"/>
      <c r="F2" s="85"/>
      <c r="G2" s="85"/>
      <c r="H2" s="85"/>
      <c r="I2" s="85"/>
      <c r="J2" s="75" t="s">
        <v>75</v>
      </c>
      <c r="K2" s="75"/>
      <c r="L2" s="75"/>
    </row>
    <row r="3" spans="1:12" ht="16.5" customHeight="1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75" t="s">
        <v>74</v>
      </c>
      <c r="K3" s="75"/>
      <c r="L3" s="75"/>
    </row>
    <row r="4" spans="1:9" ht="16.5" customHeight="1">
      <c r="A4" s="85" t="s">
        <v>41</v>
      </c>
      <c r="B4" s="85"/>
      <c r="C4" s="85"/>
      <c r="D4" s="85"/>
      <c r="E4" s="85"/>
      <c r="F4" s="85"/>
      <c r="G4" s="85"/>
      <c r="H4" s="85"/>
      <c r="I4" s="85"/>
    </row>
    <row r="5" spans="1:9" ht="16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2" ht="12.75">
      <c r="A6" s="39" t="s">
        <v>37</v>
      </c>
      <c r="B6" s="39" t="s">
        <v>60</v>
      </c>
    </row>
    <row r="7" spans="1:10" ht="18" customHeight="1">
      <c r="A7" s="86" t="s">
        <v>0</v>
      </c>
      <c r="B7" s="86"/>
      <c r="C7" s="86"/>
      <c r="D7" s="86"/>
      <c r="E7" s="86"/>
      <c r="F7" s="86"/>
      <c r="G7" s="87" t="s">
        <v>45</v>
      </c>
      <c r="H7" s="88"/>
      <c r="I7" s="88"/>
      <c r="J7" s="88"/>
    </row>
    <row r="8" spans="1:10" ht="35.25" customHeight="1">
      <c r="A8" s="86"/>
      <c r="B8" s="86"/>
      <c r="C8" s="86"/>
      <c r="D8" s="86"/>
      <c r="E8" s="86"/>
      <c r="F8" s="86"/>
      <c r="G8" s="89" t="s">
        <v>1</v>
      </c>
      <c r="H8" s="90"/>
      <c r="I8" s="90"/>
      <c r="J8" s="90"/>
    </row>
    <row r="9" spans="1:10" s="42" customFormat="1" ht="12.75">
      <c r="A9" s="86"/>
      <c r="B9" s="86"/>
      <c r="C9" s="86"/>
      <c r="D9" s="86"/>
      <c r="E9" s="86"/>
      <c r="F9" s="86"/>
      <c r="G9" s="40" t="s">
        <v>2</v>
      </c>
      <c r="H9" s="41" t="s">
        <v>3</v>
      </c>
      <c r="I9" s="41" t="s">
        <v>4</v>
      </c>
      <c r="J9" s="58" t="s">
        <v>59</v>
      </c>
    </row>
    <row r="10" spans="1:10" ht="12.75">
      <c r="A10" s="77" t="s">
        <v>5</v>
      </c>
      <c r="B10" s="77"/>
      <c r="C10" s="77"/>
      <c r="D10" s="77"/>
      <c r="E10" s="77"/>
      <c r="F10" s="77"/>
      <c r="G10" s="44"/>
      <c r="H10" s="45">
        <f>SUM(H11:H14)</f>
        <v>0</v>
      </c>
      <c r="I10" s="45">
        <f>SUM(I11:I14)</f>
        <v>0</v>
      </c>
      <c r="J10" s="59">
        <f>SUM(J11:J14)</f>
        <v>0</v>
      </c>
    </row>
    <row r="11" spans="1:10" ht="12.75">
      <c r="A11" s="76" t="s">
        <v>6</v>
      </c>
      <c r="B11" s="76"/>
      <c r="C11" s="76"/>
      <c r="D11" s="76"/>
      <c r="E11" s="76"/>
      <c r="F11" s="76"/>
      <c r="G11" s="46" t="s">
        <v>7</v>
      </c>
      <c r="H11" s="47">
        <v>0</v>
      </c>
      <c r="I11" s="47">
        <v>0</v>
      </c>
      <c r="J11" s="60">
        <f>$H$39*$H$11/100*12*J38</f>
        <v>0</v>
      </c>
    </row>
    <row r="12" spans="1:10" ht="12.75">
      <c r="A12" s="76" t="s">
        <v>8</v>
      </c>
      <c r="B12" s="76"/>
      <c r="C12" s="76"/>
      <c r="D12" s="76"/>
      <c r="E12" s="76"/>
      <c r="F12" s="76"/>
      <c r="G12" s="46" t="s">
        <v>7</v>
      </c>
      <c r="H12" s="47">
        <v>0</v>
      </c>
      <c r="I12" s="47">
        <v>0</v>
      </c>
      <c r="J12" s="60">
        <v>0</v>
      </c>
    </row>
    <row r="13" spans="1:10" ht="12.75">
      <c r="A13" s="76" t="s">
        <v>9</v>
      </c>
      <c r="B13" s="76"/>
      <c r="C13" s="76"/>
      <c r="D13" s="76"/>
      <c r="E13" s="76"/>
      <c r="F13" s="76"/>
      <c r="G13" s="46" t="s">
        <v>7</v>
      </c>
      <c r="H13" s="47">
        <v>0</v>
      </c>
      <c r="I13" s="47">
        <v>0</v>
      </c>
      <c r="J13" s="60">
        <v>0</v>
      </c>
    </row>
    <row r="14" spans="1:10" ht="12.75">
      <c r="A14" s="76" t="s">
        <v>10</v>
      </c>
      <c r="B14" s="76"/>
      <c r="C14" s="76"/>
      <c r="D14" s="76"/>
      <c r="E14" s="76"/>
      <c r="F14" s="76"/>
      <c r="G14" s="46" t="s">
        <v>11</v>
      </c>
      <c r="H14" s="47">
        <v>0</v>
      </c>
      <c r="I14" s="47">
        <v>0</v>
      </c>
      <c r="J14" s="60">
        <v>0</v>
      </c>
    </row>
    <row r="15" spans="1:10" ht="23.25" customHeight="1">
      <c r="A15" s="79" t="s">
        <v>12</v>
      </c>
      <c r="B15" s="79"/>
      <c r="C15" s="79"/>
      <c r="D15" s="79"/>
      <c r="E15" s="79"/>
      <c r="F15" s="79"/>
      <c r="G15" s="48"/>
      <c r="H15" s="45">
        <f>SUM(H16:H21)</f>
        <v>0</v>
      </c>
      <c r="I15" s="45">
        <f>SUM(I16:I23)</f>
        <v>4.61</v>
      </c>
      <c r="J15" s="59">
        <f>SUM(J16:J23)</f>
        <v>13536.804</v>
      </c>
    </row>
    <row r="16" spans="1:10" ht="12.75">
      <c r="A16" s="76" t="s">
        <v>61</v>
      </c>
      <c r="B16" s="76"/>
      <c r="C16" s="76"/>
      <c r="D16" s="76"/>
      <c r="E16" s="76"/>
      <c r="F16" s="76"/>
      <c r="G16" s="46" t="s">
        <v>53</v>
      </c>
      <c r="H16" s="49">
        <v>0</v>
      </c>
      <c r="I16" s="49">
        <v>0.18</v>
      </c>
      <c r="J16" s="60">
        <f aca="true" t="shared" si="0" ref="J16:J23">I16*$J$38*$B$44</f>
        <v>528.552</v>
      </c>
    </row>
    <row r="17" spans="1:10" ht="12.75">
      <c r="A17" s="76" t="s">
        <v>62</v>
      </c>
      <c r="B17" s="76"/>
      <c r="C17" s="76"/>
      <c r="D17" s="76"/>
      <c r="E17" s="76"/>
      <c r="F17" s="76"/>
      <c r="G17" s="46" t="s">
        <v>53</v>
      </c>
      <c r="H17" s="49">
        <v>0</v>
      </c>
      <c r="I17" s="49">
        <v>0.67</v>
      </c>
      <c r="J17" s="60">
        <f t="shared" si="0"/>
        <v>1967.3880000000001</v>
      </c>
    </row>
    <row r="18" spans="1:10" ht="12.75">
      <c r="A18" s="76" t="s">
        <v>15</v>
      </c>
      <c r="B18" s="76"/>
      <c r="C18" s="76"/>
      <c r="D18" s="76"/>
      <c r="E18" s="76"/>
      <c r="F18" s="76"/>
      <c r="G18" s="46" t="s">
        <v>54</v>
      </c>
      <c r="H18" s="49">
        <v>0</v>
      </c>
      <c r="I18" s="49">
        <v>0.38</v>
      </c>
      <c r="J18" s="60">
        <f t="shared" si="0"/>
        <v>1115.8319999999999</v>
      </c>
    </row>
    <row r="19" spans="1:10" ht="12.75">
      <c r="A19" s="76" t="s">
        <v>63</v>
      </c>
      <c r="B19" s="76"/>
      <c r="C19" s="76"/>
      <c r="D19" s="76"/>
      <c r="E19" s="76"/>
      <c r="F19" s="76"/>
      <c r="G19" s="46" t="s">
        <v>53</v>
      </c>
      <c r="H19" s="49">
        <v>0</v>
      </c>
      <c r="I19" s="49">
        <v>0.09</v>
      </c>
      <c r="J19" s="60">
        <f t="shared" si="0"/>
        <v>264.276</v>
      </c>
    </row>
    <row r="20" spans="1:10" ht="43.5" customHeight="1">
      <c r="A20" s="82" t="s">
        <v>64</v>
      </c>
      <c r="B20" s="83"/>
      <c r="C20" s="83"/>
      <c r="D20" s="83"/>
      <c r="E20" s="83"/>
      <c r="F20" s="84"/>
      <c r="G20" s="50" t="s">
        <v>18</v>
      </c>
      <c r="H20" s="49">
        <v>0</v>
      </c>
      <c r="I20" s="49">
        <v>0.26</v>
      </c>
      <c r="J20" s="60">
        <f t="shared" si="0"/>
        <v>763.4639999999999</v>
      </c>
    </row>
    <row r="21" spans="1:10" ht="12.75">
      <c r="A21" s="80" t="s">
        <v>65</v>
      </c>
      <c r="B21" s="76"/>
      <c r="C21" s="76"/>
      <c r="D21" s="76"/>
      <c r="E21" s="76"/>
      <c r="F21" s="76"/>
      <c r="G21" s="46" t="s">
        <v>53</v>
      </c>
      <c r="H21" s="49">
        <v>0</v>
      </c>
      <c r="I21" s="49">
        <v>0.85</v>
      </c>
      <c r="J21" s="60">
        <f t="shared" si="0"/>
        <v>2495.9399999999996</v>
      </c>
    </row>
    <row r="22" spans="1:10" ht="12.75">
      <c r="A22" s="76" t="s">
        <v>46</v>
      </c>
      <c r="B22" s="76"/>
      <c r="C22" s="76"/>
      <c r="D22" s="76"/>
      <c r="E22" s="76"/>
      <c r="F22" s="76"/>
      <c r="G22" s="46" t="s">
        <v>53</v>
      </c>
      <c r="H22" s="49">
        <v>0</v>
      </c>
      <c r="I22" s="49">
        <v>2.18</v>
      </c>
      <c r="J22" s="60">
        <f t="shared" si="0"/>
        <v>6401.352000000001</v>
      </c>
    </row>
    <row r="23" spans="1:10" ht="12.75">
      <c r="A23" s="76" t="s">
        <v>47</v>
      </c>
      <c r="B23" s="76"/>
      <c r="C23" s="76"/>
      <c r="D23" s="76"/>
      <c r="E23" s="76"/>
      <c r="F23" s="76"/>
      <c r="G23" s="46" t="s">
        <v>7</v>
      </c>
      <c r="H23" s="49">
        <v>0</v>
      </c>
      <c r="I23" s="49">
        <v>0</v>
      </c>
      <c r="J23" s="60">
        <f t="shared" si="0"/>
        <v>0</v>
      </c>
    </row>
    <row r="24" spans="1:10" ht="13.5" customHeight="1">
      <c r="A24" s="79" t="s">
        <v>20</v>
      </c>
      <c r="B24" s="79"/>
      <c r="C24" s="79"/>
      <c r="D24" s="79"/>
      <c r="E24" s="79"/>
      <c r="F24" s="79"/>
      <c r="G24" s="48"/>
      <c r="H24" s="49">
        <v>0</v>
      </c>
      <c r="I24" s="43">
        <f>SUM(I25:I28)</f>
        <v>6.09</v>
      </c>
      <c r="J24" s="59">
        <f>SUM(J25:J28)</f>
        <v>17882.676</v>
      </c>
    </row>
    <row r="25" spans="1:10" ht="12.75">
      <c r="A25" s="80" t="s">
        <v>66</v>
      </c>
      <c r="B25" s="76"/>
      <c r="C25" s="76"/>
      <c r="D25" s="76"/>
      <c r="E25" s="76"/>
      <c r="F25" s="76"/>
      <c r="G25" s="46" t="s">
        <v>22</v>
      </c>
      <c r="H25" s="49">
        <v>0</v>
      </c>
      <c r="I25" s="49">
        <v>0</v>
      </c>
      <c r="J25" s="60">
        <f>I25*$J$38*$B$44</f>
        <v>0</v>
      </c>
    </row>
    <row r="26" spans="1:10" ht="37.5" customHeight="1">
      <c r="A26" s="80" t="s">
        <v>67</v>
      </c>
      <c r="B26" s="80"/>
      <c r="C26" s="80"/>
      <c r="D26" s="80"/>
      <c r="E26" s="80"/>
      <c r="F26" s="80"/>
      <c r="G26" s="46" t="s">
        <v>55</v>
      </c>
      <c r="H26" s="49">
        <v>0</v>
      </c>
      <c r="I26" s="49">
        <v>0.64</v>
      </c>
      <c r="J26" s="60">
        <f>I26*$J$38*$B$44</f>
        <v>1879.296</v>
      </c>
    </row>
    <row r="27" spans="1:10" ht="45" customHeight="1">
      <c r="A27" s="80" t="s">
        <v>68</v>
      </c>
      <c r="B27" s="80"/>
      <c r="C27" s="80"/>
      <c r="D27" s="80"/>
      <c r="E27" s="80"/>
      <c r="F27" s="80"/>
      <c r="G27" s="50" t="s">
        <v>25</v>
      </c>
      <c r="H27" s="49">
        <v>0</v>
      </c>
      <c r="I27" s="49">
        <v>0.03</v>
      </c>
      <c r="J27" s="60">
        <f>I27*$J$38*$B$44</f>
        <v>88.09199999999998</v>
      </c>
    </row>
    <row r="28" spans="1:10" ht="68.25" customHeight="1">
      <c r="A28" s="80" t="s">
        <v>69</v>
      </c>
      <c r="B28" s="80"/>
      <c r="C28" s="80"/>
      <c r="D28" s="80"/>
      <c r="E28" s="80"/>
      <c r="F28" s="80"/>
      <c r="G28" s="46" t="s">
        <v>55</v>
      </c>
      <c r="H28" s="49">
        <v>0</v>
      </c>
      <c r="I28" s="49">
        <v>5.42</v>
      </c>
      <c r="J28" s="60">
        <f>I28*$J$38*$B$44</f>
        <v>15915.287999999999</v>
      </c>
    </row>
    <row r="29" spans="1:10" ht="12.75">
      <c r="A29" s="77" t="s">
        <v>27</v>
      </c>
      <c r="B29" s="77"/>
      <c r="C29" s="77"/>
      <c r="D29" s="77"/>
      <c r="E29" s="77"/>
      <c r="F29" s="77"/>
      <c r="G29" s="48"/>
      <c r="H29" s="49">
        <v>0</v>
      </c>
      <c r="I29" s="43">
        <f>SUM(I30:I35)</f>
        <v>2.9299999999999997</v>
      </c>
      <c r="J29" s="59">
        <f>SUM(J30:J35)</f>
        <v>8603.652</v>
      </c>
    </row>
    <row r="30" spans="1:10" ht="103.5" customHeight="1">
      <c r="A30" s="80" t="s">
        <v>70</v>
      </c>
      <c r="B30" s="80"/>
      <c r="C30" s="80"/>
      <c r="D30" s="80"/>
      <c r="E30" s="80"/>
      <c r="F30" s="80"/>
      <c r="G30" s="50" t="s">
        <v>56</v>
      </c>
      <c r="H30" s="49">
        <v>0</v>
      </c>
      <c r="I30" s="49">
        <v>1.49</v>
      </c>
      <c r="J30" s="61">
        <f aca="true" t="shared" si="1" ref="J30:J36">I30*$J$38*$B$44</f>
        <v>4375.236</v>
      </c>
    </row>
    <row r="31" spans="1:10" ht="54.75" customHeight="1">
      <c r="A31" s="76" t="s">
        <v>48</v>
      </c>
      <c r="B31" s="76"/>
      <c r="C31" s="76"/>
      <c r="D31" s="76"/>
      <c r="E31" s="76"/>
      <c r="F31" s="76"/>
      <c r="G31" s="50" t="s">
        <v>31</v>
      </c>
      <c r="H31" s="49">
        <v>0</v>
      </c>
      <c r="I31" s="49">
        <v>0.68</v>
      </c>
      <c r="J31" s="61">
        <f t="shared" si="1"/>
        <v>1996.7520000000002</v>
      </c>
    </row>
    <row r="32" spans="1:10" ht="12.75">
      <c r="A32" s="76" t="s">
        <v>49</v>
      </c>
      <c r="B32" s="76"/>
      <c r="C32" s="76"/>
      <c r="D32" s="76"/>
      <c r="E32" s="76"/>
      <c r="F32" s="76"/>
      <c r="G32" s="46" t="s">
        <v>57</v>
      </c>
      <c r="H32" s="49">
        <v>0</v>
      </c>
      <c r="I32" s="49">
        <v>0.47</v>
      </c>
      <c r="J32" s="61">
        <f t="shared" si="1"/>
        <v>1380.1079999999997</v>
      </c>
    </row>
    <row r="33" spans="1:10" ht="12.75">
      <c r="A33" s="76" t="s">
        <v>71</v>
      </c>
      <c r="B33" s="76"/>
      <c r="C33" s="76"/>
      <c r="D33" s="76"/>
      <c r="E33" s="76"/>
      <c r="F33" s="76"/>
      <c r="G33" s="46" t="s">
        <v>22</v>
      </c>
      <c r="H33" s="49">
        <v>0</v>
      </c>
      <c r="I33" s="49">
        <v>0.29</v>
      </c>
      <c r="J33" s="61">
        <f t="shared" si="1"/>
        <v>851.5559999999999</v>
      </c>
    </row>
    <row r="34" spans="1:10" ht="12.75">
      <c r="A34" s="76" t="s">
        <v>72</v>
      </c>
      <c r="B34" s="76"/>
      <c r="C34" s="76"/>
      <c r="D34" s="76"/>
      <c r="E34" s="76"/>
      <c r="F34" s="76"/>
      <c r="G34" s="46" t="s">
        <v>22</v>
      </c>
      <c r="H34" s="49">
        <v>0</v>
      </c>
      <c r="I34" s="49">
        <v>0</v>
      </c>
      <c r="J34" s="61">
        <f t="shared" si="1"/>
        <v>0</v>
      </c>
    </row>
    <row r="35" spans="1:10" ht="12.75">
      <c r="A35" s="76" t="s">
        <v>73</v>
      </c>
      <c r="B35" s="76"/>
      <c r="C35" s="76"/>
      <c r="D35" s="76"/>
      <c r="E35" s="76"/>
      <c r="F35" s="76"/>
      <c r="G35" s="46" t="s">
        <v>22</v>
      </c>
      <c r="H35" s="49">
        <v>0</v>
      </c>
      <c r="I35" s="49">
        <v>0</v>
      </c>
      <c r="J35" s="61">
        <f t="shared" si="1"/>
        <v>0</v>
      </c>
    </row>
    <row r="36" spans="1:10" ht="12.75">
      <c r="A36" s="77" t="s">
        <v>50</v>
      </c>
      <c r="B36" s="77"/>
      <c r="C36" s="77"/>
      <c r="D36" s="77"/>
      <c r="E36" s="77"/>
      <c r="F36" s="77"/>
      <c r="G36" s="48"/>
      <c r="H36" s="49">
        <v>0</v>
      </c>
      <c r="I36" s="43">
        <v>0</v>
      </c>
      <c r="J36" s="62">
        <f t="shared" si="1"/>
        <v>0</v>
      </c>
    </row>
    <row r="37" spans="1:14" ht="12.75">
      <c r="A37" s="78" t="s">
        <v>33</v>
      </c>
      <c r="B37" s="78"/>
      <c r="C37" s="78"/>
      <c r="D37" s="78"/>
      <c r="E37" s="78"/>
      <c r="F37" s="78"/>
      <c r="G37" s="51"/>
      <c r="H37" s="49">
        <v>0</v>
      </c>
      <c r="I37" s="43"/>
      <c r="J37" s="59">
        <f>J29+J24+J15+J10+J36</f>
        <v>40023.132</v>
      </c>
      <c r="K37" s="52">
        <f>SUM(J37)</f>
        <v>40023.132</v>
      </c>
      <c r="L37" s="53">
        <f>K37/12*0.05</f>
        <v>166.76305000000002</v>
      </c>
      <c r="M37" s="53">
        <f>K37/12</f>
        <v>3335.261</v>
      </c>
      <c r="N37" s="54"/>
    </row>
    <row r="38" spans="1:14" ht="12.75">
      <c r="A38" s="78" t="s">
        <v>34</v>
      </c>
      <c r="B38" s="78"/>
      <c r="C38" s="78"/>
      <c r="D38" s="78"/>
      <c r="E38" s="78"/>
      <c r="F38" s="78"/>
      <c r="G38" s="51"/>
      <c r="H38" s="49">
        <v>0</v>
      </c>
      <c r="I38" s="51"/>
      <c r="J38" s="59">
        <v>244.7</v>
      </c>
      <c r="K38" s="54"/>
      <c r="L38" s="54"/>
      <c r="M38" s="54"/>
      <c r="N38" s="54"/>
    </row>
    <row r="39" spans="1:14" s="57" customFormat="1" ht="25.5" customHeight="1">
      <c r="A39" s="81" t="s">
        <v>51</v>
      </c>
      <c r="B39" s="81"/>
      <c r="C39" s="81"/>
      <c r="D39" s="81"/>
      <c r="E39" s="81"/>
      <c r="F39" s="81"/>
      <c r="G39" s="55"/>
      <c r="H39" s="49">
        <v>0</v>
      </c>
      <c r="I39" s="55">
        <f>I15+I24+I29+I36</f>
        <v>13.629999999999999</v>
      </c>
      <c r="J39" s="63">
        <f>J37/12/J38</f>
        <v>13.63</v>
      </c>
      <c r="K39" s="56"/>
      <c r="L39" s="56"/>
      <c r="M39" s="56"/>
      <c r="N39" s="56"/>
    </row>
    <row r="40" spans="11:14" ht="12.75">
      <c r="K40" s="54"/>
      <c r="L40" s="54"/>
      <c r="M40" s="54"/>
      <c r="N40" s="54"/>
    </row>
    <row r="41" spans="11:14" ht="12.75" customHeight="1" hidden="1">
      <c r="K41" s="54"/>
      <c r="L41" s="54"/>
      <c r="M41" s="54"/>
      <c r="N41" s="54"/>
    </row>
    <row r="44" spans="1:2" ht="12.75">
      <c r="A44" s="37" t="s">
        <v>52</v>
      </c>
      <c r="B44" s="37">
        <v>12</v>
      </c>
    </row>
  </sheetData>
  <sheetProtection/>
  <mergeCells count="40">
    <mergeCell ref="A10:F10"/>
    <mergeCell ref="A1:I1"/>
    <mergeCell ref="A2:I2"/>
    <mergeCell ref="A3:I3"/>
    <mergeCell ref="A4:I4"/>
    <mergeCell ref="A7:F9"/>
    <mergeCell ref="G7:J7"/>
    <mergeCell ref="G8:J8"/>
    <mergeCell ref="J1:L1"/>
    <mergeCell ref="J2:L2"/>
    <mergeCell ref="A11:F11"/>
    <mergeCell ref="A12:F12"/>
    <mergeCell ref="A13:F13"/>
    <mergeCell ref="A14:F14"/>
    <mergeCell ref="A15:F15"/>
    <mergeCell ref="A16:F16"/>
    <mergeCell ref="A27:F27"/>
    <mergeCell ref="A28:F28"/>
    <mergeCell ref="A17:F17"/>
    <mergeCell ref="A18:F18"/>
    <mergeCell ref="A19:F19"/>
    <mergeCell ref="A20:F20"/>
    <mergeCell ref="A21:F21"/>
    <mergeCell ref="A22:F22"/>
    <mergeCell ref="A39:F39"/>
    <mergeCell ref="A29:F29"/>
    <mergeCell ref="A30:F30"/>
    <mergeCell ref="A31:F31"/>
    <mergeCell ref="A32:F32"/>
    <mergeCell ref="A33:F33"/>
    <mergeCell ref="J3:L3"/>
    <mergeCell ref="A34:F34"/>
    <mergeCell ref="A35:F35"/>
    <mergeCell ref="A36:F36"/>
    <mergeCell ref="A37:F37"/>
    <mergeCell ref="A38:F38"/>
    <mergeCell ref="A23:F23"/>
    <mergeCell ref="A24:F24"/>
    <mergeCell ref="A25:F25"/>
    <mergeCell ref="A26:F2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Александровна Шевченко</cp:lastModifiedBy>
  <cp:lastPrinted>2013-06-24T08:15:50Z</cp:lastPrinted>
  <dcterms:modified xsi:type="dcterms:W3CDTF">2013-07-03T09:43:06Z</dcterms:modified>
  <cp:category/>
  <cp:version/>
  <cp:contentType/>
  <cp:contentStatus/>
</cp:coreProperties>
</file>